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6BA9D2B1-B160-42F7-AFB2-AB920C212C6B}" xr6:coauthVersionLast="47" xr6:coauthVersionMax="47" xr10:uidLastSave="{00000000-0000-0000-0000-000000000000}"/>
  <bookViews>
    <workbookView xWindow="-108" yWindow="-108" windowWidth="23256" windowHeight="12576" xr2:uid="{BABF06FB-5B8E-4CED-8209-2AFA1AEFEF98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6" i="1"/>
  <c r="D6" i="1" s="1"/>
  <c r="G6" i="1" s="1"/>
  <c r="D12" i="1"/>
  <c r="D8" i="1"/>
  <c r="B13" i="1"/>
  <c r="C15" i="1"/>
  <c r="C10" i="1"/>
  <c r="D7" i="1"/>
  <c r="D5" i="1"/>
  <c r="B69" i="3"/>
  <c r="B42" i="3"/>
  <c r="B34" i="3"/>
  <c r="B18" i="3"/>
  <c r="C12" i="2" l="1"/>
  <c r="C10" i="2"/>
  <c r="C5" i="2"/>
  <c r="D13" i="1" l="1"/>
  <c r="C26" i="1"/>
  <c r="B26" i="1" l="1"/>
  <c r="E12" i="1"/>
  <c r="G12" i="1" s="1"/>
  <c r="E13" i="1"/>
  <c r="G7" i="1"/>
  <c r="F7" i="1"/>
  <c r="F8" i="1" l="1"/>
  <c r="F13" i="1"/>
  <c r="F12" i="1"/>
  <c r="G13" i="1"/>
  <c r="E15" i="1"/>
  <c r="E10" i="1"/>
  <c r="F5" i="1"/>
  <c r="G5" i="1"/>
  <c r="E17" i="1" l="1"/>
  <c r="B15" i="1"/>
  <c r="D15" i="1" s="1"/>
  <c r="B10" i="1"/>
  <c r="F6" i="1"/>
  <c r="F10" i="1" s="1"/>
  <c r="G10" i="1" l="1"/>
  <c r="D10" i="1"/>
  <c r="D17" i="1" s="1"/>
  <c r="G15" i="1"/>
  <c r="B17" i="1"/>
  <c r="F15" i="1"/>
</calcChain>
</file>

<file path=xl/sharedStrings.xml><?xml version="1.0" encoding="utf-8"?>
<sst xmlns="http://schemas.openxmlformats.org/spreadsheetml/2006/main" count="104" uniqueCount="100">
  <si>
    <t>Revenue</t>
  </si>
  <si>
    <t>YTD Actual</t>
  </si>
  <si>
    <t>Full Yr Plan</t>
  </si>
  <si>
    <t>% Used</t>
  </si>
  <si>
    <t>RE Taxes</t>
  </si>
  <si>
    <t>Variance</t>
  </si>
  <si>
    <t>Other Revenue</t>
  </si>
  <si>
    <t>Total</t>
  </si>
  <si>
    <t>Debt Service</t>
  </si>
  <si>
    <t>Net Income/Loss</t>
  </si>
  <si>
    <t>Expenses</t>
  </si>
  <si>
    <t>Bank Balance</t>
  </si>
  <si>
    <t>TAN</t>
  </si>
  <si>
    <t>Emelin Revenue</t>
  </si>
  <si>
    <t>Donations</t>
  </si>
  <si>
    <t>Daily Operating</t>
  </si>
  <si>
    <t>Bank Reconciliation</t>
  </si>
  <si>
    <t>Unadjusted YTD Actual</t>
  </si>
  <si>
    <t>Beginning Reconciled Balance</t>
  </si>
  <si>
    <t>Add Income</t>
  </si>
  <si>
    <t>Subtract Expense</t>
  </si>
  <si>
    <t>Ending Balance</t>
  </si>
  <si>
    <t>Per Bank Recs</t>
  </si>
  <si>
    <t>Payroll Account</t>
  </si>
  <si>
    <t>Difference</t>
  </si>
  <si>
    <t>Total Per Bank Recs</t>
  </si>
  <si>
    <t>October</t>
  </si>
  <si>
    <t>NYS Retirement</t>
  </si>
  <si>
    <t xml:space="preserve">  Ordinary Income/Expense  </t>
  </si>
  <si>
    <t xml:space="preserve">  Income  </t>
  </si>
  <si>
    <t xml:space="preserve">  1001 Village of Mamaroneck Oper  </t>
  </si>
  <si>
    <t xml:space="preserve">  2082 Fines  </t>
  </si>
  <si>
    <t xml:space="preserve">  2083 Over and Short  </t>
  </si>
  <si>
    <t xml:space="preserve">  2084 Lost and Paid  </t>
  </si>
  <si>
    <t xml:space="preserve">  2401 Interest  </t>
  </si>
  <si>
    <t xml:space="preserve">  2410 Hall Rental  </t>
  </si>
  <si>
    <t xml:space="preserve">  2416 Book Sale  </t>
  </si>
  <si>
    <t xml:space="preserve">  2703 Coffee Service  </t>
  </si>
  <si>
    <t xml:space="preserve">  2770 Other Receipts  </t>
  </si>
  <si>
    <t xml:space="preserve">  2780 Gifts and donation  </t>
  </si>
  <si>
    <t xml:space="preserve">  3001 State Aide  </t>
  </si>
  <si>
    <t xml:space="preserve">  Emelin Theatre  </t>
  </si>
  <si>
    <t xml:space="preserve">  TAN  </t>
  </si>
  <si>
    <t xml:space="preserve">  Total Income  </t>
  </si>
  <si>
    <t xml:space="preserve">  Expense  </t>
  </si>
  <si>
    <t xml:space="preserve">  5000 Certorari  </t>
  </si>
  <si>
    <t xml:space="preserve">  Overtime  </t>
  </si>
  <si>
    <t xml:space="preserve">  7100 Salaries - Other  </t>
  </si>
  <si>
    <t xml:space="preserve">  Total 7100 Salaries  </t>
  </si>
  <si>
    <t xml:space="preserve">  7401 Books Adult  </t>
  </si>
  <si>
    <t xml:space="preserve">  7416 Books S/O YA  </t>
  </si>
  <si>
    <t xml:space="preserve">  7401 Books Adult - Other  </t>
  </si>
  <si>
    <t xml:space="preserve">  Total 7401 Books Adult  </t>
  </si>
  <si>
    <t xml:space="preserve">  7406 Periodicals  </t>
  </si>
  <si>
    <t xml:space="preserve">  7407 Computer Software  </t>
  </si>
  <si>
    <t xml:space="preserve">  7408 AV Recording Adult  </t>
  </si>
  <si>
    <t xml:space="preserve">  7423 AV Recording YA  </t>
  </si>
  <si>
    <t xml:space="preserve">  7408 AV Recording Adult - Other  </t>
  </si>
  <si>
    <t xml:space="preserve">  Total 7408 AV Recording Adult  </t>
  </si>
  <si>
    <t xml:space="preserve">  7410 WLS/Team Logic  </t>
  </si>
  <si>
    <t xml:space="preserve">  7411 Professional Training  </t>
  </si>
  <si>
    <t xml:space="preserve">  7412 Programs  </t>
  </si>
  <si>
    <t xml:space="preserve">  7421 Programs Juv  </t>
  </si>
  <si>
    <t xml:space="preserve">  7424 Programs YA  </t>
  </si>
  <si>
    <t xml:space="preserve">  7425 Programs Adult  </t>
  </si>
  <si>
    <t xml:space="preserve">  7412 Programs - Other  </t>
  </si>
  <si>
    <t xml:space="preserve">  Total 7412 Programs  </t>
  </si>
  <si>
    <t xml:space="preserve">  7500 Fuel/Utilities  </t>
  </si>
  <si>
    <t xml:space="preserve">  7501 Building Maintenance  </t>
  </si>
  <si>
    <t xml:space="preserve">  7502 Contracts  </t>
  </si>
  <si>
    <t xml:space="preserve">  7600 Custodial Supplies  </t>
  </si>
  <si>
    <t xml:space="preserve">  7601 Supplies  </t>
  </si>
  <si>
    <t xml:space="preserve">  7602 Printing  </t>
  </si>
  <si>
    <t xml:space="preserve">  7603 Telephone  </t>
  </si>
  <si>
    <t xml:space="preserve">  7604 Postage  </t>
  </si>
  <si>
    <t xml:space="preserve">  7605 Professional Fees  </t>
  </si>
  <si>
    <t xml:space="preserve">  7606 Miscellanous  </t>
  </si>
  <si>
    <t xml:space="preserve">  7607 Taxes  </t>
  </si>
  <si>
    <t xml:space="preserve">  7608 Building Insurance  </t>
  </si>
  <si>
    <t xml:space="preserve">  7609 Election  </t>
  </si>
  <si>
    <t xml:space="preserve">  7612 Coffee Expenses  </t>
  </si>
  <si>
    <t xml:space="preserve">  7613 Marketing  </t>
  </si>
  <si>
    <t xml:space="preserve">  7614 Technology  </t>
  </si>
  <si>
    <t xml:space="preserve">  7615 Outreach  </t>
  </si>
  <si>
    <t xml:space="preserve">  7616 Donation Expense  </t>
  </si>
  <si>
    <t xml:space="preserve">  9010 NYS Retirement  </t>
  </si>
  <si>
    <t xml:space="preserve">  9030 Payroll Taxes  </t>
  </si>
  <si>
    <t xml:space="preserve">  9040 Workers' Compensation  </t>
  </si>
  <si>
    <t xml:space="preserve">  9055 Disability Insurance  </t>
  </si>
  <si>
    <t xml:space="preserve">  9060 Health Insurance  </t>
  </si>
  <si>
    <t xml:space="preserve">  9730 Bont Anticipation Note Int  </t>
  </si>
  <si>
    <t xml:space="preserve">  9731 Bond Anticipation Note Pri  </t>
  </si>
  <si>
    <t xml:space="preserve">  Payroll Expenses  </t>
  </si>
  <si>
    <t xml:space="preserve">  Total Expense  </t>
  </si>
  <si>
    <t xml:space="preserve">  Net Income  </t>
  </si>
  <si>
    <t>Old Journal Entries - Made in September 2023</t>
  </si>
  <si>
    <t>September Journal Entries</t>
  </si>
  <si>
    <t>Note: YTD Expenses and Revenues reflect recent journal entries made from prior years; the unadjusted amount excludes the journal entries</t>
  </si>
  <si>
    <t>Payroll</t>
  </si>
  <si>
    <t>Library - Revenue &amp; Expenses - Actual Vs Plan - As of May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</si>
</sst>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2" fillId="0" borderId="0" xfId="0" applyNumberFormat="1" applyFont="1"/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9" fontId="2" fillId="0" borderId="1" xfId="2" applyFont="1" applyBorder="1"/>
    <xf numFmtId="164" fontId="1" fillId="0" borderId="1" xfId="1" applyNumberFormat="1" applyFont="1" applyBorder="1"/>
    <xf numFmtId="164" fontId="0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 wrapText="1"/>
    </xf>
    <xf numFmtId="164" fontId="2" fillId="0" borderId="0" xfId="1" applyNumberFormat="1" applyFont="1"/>
    <xf numFmtId="0" fontId="3" fillId="0" borderId="0" xfId="0" applyFont="1" applyAlignment="1">
      <alignment wrapText="1"/>
    </xf>
    <xf numFmtId="165" fontId="2" fillId="0" borderId="0" xfId="0" quotePrefix="1" applyNumberFormat="1" applyFont="1"/>
    <xf numFmtId="2" fontId="2" fillId="0" borderId="0" xfId="0" applyNumberFormat="1" applyFont="1"/>
    <xf numFmtId="2" fontId="0" fillId="0" borderId="0" xfId="0" applyNumberFormat="1"/>
    <xf numFmtId="0" fontId="0" fillId="0" borderId="1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C796-7E71-47C4-B9FB-0E007783DF91}">
  <dimension ref="A1:L27"/>
  <sheetViews>
    <sheetView tabSelected="1" workbookViewId="0">
      <selection activeCell="A2" sqref="A2"/>
    </sheetView>
  </sheetViews>
  <sheetFormatPr defaultRowHeight="14.4" x14ac:dyDescent="0.3"/>
  <cols>
    <col min="1" max="1" width="21.21875" customWidth="1"/>
    <col min="2" max="2" width="14.33203125" customWidth="1"/>
    <col min="3" max="3" width="16.88671875" customWidth="1"/>
    <col min="4" max="4" width="17.6640625" bestFit="1" customWidth="1"/>
    <col min="5" max="5" width="16.77734375" customWidth="1"/>
    <col min="6" max="6" width="10.5546875" bestFit="1" customWidth="1"/>
    <col min="10" max="10" width="9.109375" bestFit="1" customWidth="1"/>
    <col min="12" max="12" width="10.5546875" bestFit="1" customWidth="1"/>
  </cols>
  <sheetData>
    <row r="1" spans="1:11" x14ac:dyDescent="0.3">
      <c r="A1" s="2" t="s">
        <v>99</v>
      </c>
    </row>
    <row r="3" spans="1:11" ht="28.8" x14ac:dyDescent="0.3">
      <c r="B3" s="2" t="s">
        <v>1</v>
      </c>
      <c r="C3" s="17" t="s">
        <v>96</v>
      </c>
      <c r="D3" s="17" t="s">
        <v>17</v>
      </c>
      <c r="E3" s="2" t="s">
        <v>2</v>
      </c>
      <c r="F3" s="2" t="s">
        <v>5</v>
      </c>
      <c r="G3" s="2" t="s">
        <v>3</v>
      </c>
    </row>
    <row r="4" spans="1:11" x14ac:dyDescent="0.3">
      <c r="A4" s="2" t="s">
        <v>0</v>
      </c>
    </row>
    <row r="5" spans="1:11" x14ac:dyDescent="0.3">
      <c r="A5" s="5" t="s">
        <v>4</v>
      </c>
      <c r="B5" s="6">
        <v>3068172</v>
      </c>
      <c r="C5" s="6"/>
      <c r="D5" s="6">
        <f>+B5+C5</f>
        <v>3068172</v>
      </c>
      <c r="E5" s="6">
        <v>3080219</v>
      </c>
      <c r="F5" s="6">
        <f>+B5-E5</f>
        <v>-12047</v>
      </c>
      <c r="G5" s="7">
        <f>+B5/E5</f>
        <v>0.9960889144570565</v>
      </c>
    </row>
    <row r="6" spans="1:11" x14ac:dyDescent="0.3">
      <c r="A6" s="5" t="s">
        <v>6</v>
      </c>
      <c r="B6" s="8">
        <f>4746191-B5-B7-B8</f>
        <v>508805</v>
      </c>
      <c r="C6" s="8">
        <v>4294</v>
      </c>
      <c r="D6" s="6">
        <f t="shared" ref="D6:D8" si="0">+B6+C6</f>
        <v>513099</v>
      </c>
      <c r="E6" s="6">
        <v>11750</v>
      </c>
      <c r="F6" s="6">
        <f>+B6-E6</f>
        <v>497055</v>
      </c>
      <c r="G6" s="7">
        <f>+D6/E6</f>
        <v>43.667999999999999</v>
      </c>
      <c r="I6" s="3"/>
    </row>
    <row r="7" spans="1:11" x14ac:dyDescent="0.3">
      <c r="A7" s="5" t="s">
        <v>13</v>
      </c>
      <c r="B7" s="8">
        <v>19214</v>
      </c>
      <c r="C7" s="8"/>
      <c r="D7" s="6">
        <f t="shared" si="0"/>
        <v>19214</v>
      </c>
      <c r="E7" s="6">
        <v>22067</v>
      </c>
      <c r="F7" s="6">
        <f>+B7-E7</f>
        <v>-2853</v>
      </c>
      <c r="G7" s="7">
        <f>+B7/E7</f>
        <v>0.8707119227806227</v>
      </c>
      <c r="I7" s="3"/>
    </row>
    <row r="8" spans="1:11" x14ac:dyDescent="0.3">
      <c r="A8" s="5" t="s">
        <v>12</v>
      </c>
      <c r="B8" s="8">
        <v>1150000</v>
      </c>
      <c r="C8" s="8"/>
      <c r="D8" s="6">
        <f t="shared" si="0"/>
        <v>1150000</v>
      </c>
      <c r="E8" s="10"/>
      <c r="F8" s="8">
        <f>+B8-E8</f>
        <v>1150000</v>
      </c>
      <c r="G8" s="7"/>
    </row>
    <row r="10" spans="1:11" x14ac:dyDescent="0.3">
      <c r="A10" s="9" t="s">
        <v>7</v>
      </c>
      <c r="B10" s="10">
        <f>SUM(B5:B9)</f>
        <v>4746191</v>
      </c>
      <c r="C10" s="10">
        <f>+C6</f>
        <v>4294</v>
      </c>
      <c r="D10" s="10">
        <f>+C10+B10</f>
        <v>4750485</v>
      </c>
      <c r="E10" s="10">
        <f t="shared" ref="E10:F10" si="1">SUM(E5:E9)</f>
        <v>3114036</v>
      </c>
      <c r="F10" s="10">
        <f t="shared" si="1"/>
        <v>1632155</v>
      </c>
      <c r="G10" s="11">
        <f>+B10/E10</f>
        <v>1.5241284943398214</v>
      </c>
      <c r="I10" s="3"/>
      <c r="K10" s="3"/>
    </row>
    <row r="12" spans="1:11" x14ac:dyDescent="0.3">
      <c r="A12" s="5" t="s">
        <v>10</v>
      </c>
      <c r="B12" s="8">
        <f>2925773-B13</f>
        <v>2136798</v>
      </c>
      <c r="C12" s="8">
        <v>27556</v>
      </c>
      <c r="D12" s="8">
        <f>+C12+B12</f>
        <v>2164354</v>
      </c>
      <c r="E12" s="8">
        <f>3470644-789000</f>
        <v>2681644</v>
      </c>
      <c r="F12" s="8">
        <f>+E12-B12</f>
        <v>544846</v>
      </c>
      <c r="G12" s="7">
        <f>+D12/E12</f>
        <v>0.80709967467717569</v>
      </c>
    </row>
    <row r="13" spans="1:11" x14ac:dyDescent="0.3">
      <c r="A13" s="5" t="s">
        <v>8</v>
      </c>
      <c r="B13" s="8">
        <f>213975+575000</f>
        <v>788975</v>
      </c>
      <c r="C13" s="8"/>
      <c r="D13" s="8">
        <f>+C13+B13</f>
        <v>788975</v>
      </c>
      <c r="E13" s="8">
        <f>214000+575000</f>
        <v>789000</v>
      </c>
      <c r="F13" s="8">
        <f>+E13-B13</f>
        <v>25</v>
      </c>
      <c r="G13" s="7">
        <f>+B13/E13</f>
        <v>0.99996831432192645</v>
      </c>
      <c r="H13" s="3"/>
    </row>
    <row r="14" spans="1:11" x14ac:dyDescent="0.3">
      <c r="B14" s="3"/>
      <c r="C14" s="3"/>
      <c r="D14" s="3"/>
      <c r="E14" s="3"/>
      <c r="F14" s="3"/>
      <c r="I14" s="3"/>
      <c r="J14" s="3"/>
    </row>
    <row r="15" spans="1:11" s="1" customFormat="1" x14ac:dyDescent="0.3">
      <c r="A15" s="9" t="s">
        <v>7</v>
      </c>
      <c r="B15" s="10">
        <f>SUM(B12:B14)</f>
        <v>2925773</v>
      </c>
      <c r="C15" s="10">
        <f>+C12</f>
        <v>27556</v>
      </c>
      <c r="D15" s="10">
        <f>+C15+B15</f>
        <v>2953329</v>
      </c>
      <c r="E15" s="10">
        <f>SUM(E12:E14)</f>
        <v>3470644</v>
      </c>
      <c r="F15" s="10">
        <f>+E15-B15</f>
        <v>544871</v>
      </c>
      <c r="G15" s="11">
        <f>+B15/E15</f>
        <v>0.84300579373741591</v>
      </c>
      <c r="I15" s="4"/>
      <c r="J15" s="4"/>
    </row>
    <row r="16" spans="1:11" x14ac:dyDescent="0.3">
      <c r="J16" s="3"/>
    </row>
    <row r="17" spans="1:12" s="1" customFormat="1" x14ac:dyDescent="0.3">
      <c r="A17" s="1" t="s">
        <v>9</v>
      </c>
      <c r="B17" s="4">
        <f>+B10-B15</f>
        <v>1820418</v>
      </c>
      <c r="C17" s="4"/>
      <c r="D17" s="4">
        <f>+D10-D15</f>
        <v>1797156</v>
      </c>
      <c r="E17" s="4">
        <f>+E10-E15</f>
        <v>-356608</v>
      </c>
    </row>
    <row r="18" spans="1:12" s="1" customFormat="1" x14ac:dyDescent="0.3">
      <c r="B18" s="4"/>
      <c r="C18" s="4"/>
      <c r="D18" s="4"/>
    </row>
    <row r="19" spans="1:12" s="1" customFormat="1" x14ac:dyDescent="0.3">
      <c r="A19" s="1" t="s">
        <v>97</v>
      </c>
      <c r="B19" s="4"/>
      <c r="C19" s="4"/>
      <c r="D19" s="4"/>
    </row>
    <row r="20" spans="1:12" s="1" customFormat="1" x14ac:dyDescent="0.3">
      <c r="B20" s="4"/>
      <c r="C20" s="4"/>
      <c r="D20" s="4"/>
      <c r="L20" s="19"/>
    </row>
    <row r="21" spans="1:12" x14ac:dyDescent="0.3">
      <c r="L21" s="20"/>
    </row>
    <row r="22" spans="1:12" x14ac:dyDescent="0.3">
      <c r="A22" s="18">
        <v>45443</v>
      </c>
      <c r="B22" s="1" t="s">
        <v>11</v>
      </c>
      <c r="C22" s="1" t="s">
        <v>16</v>
      </c>
      <c r="L22" s="20"/>
    </row>
    <row r="23" spans="1:12" x14ac:dyDescent="0.3">
      <c r="A23" s="9" t="s">
        <v>98</v>
      </c>
      <c r="B23" s="12">
        <v>50825</v>
      </c>
      <c r="C23" s="6">
        <v>50825</v>
      </c>
    </row>
    <row r="24" spans="1:12" x14ac:dyDescent="0.3">
      <c r="A24" s="21" t="s">
        <v>14</v>
      </c>
      <c r="B24" s="12">
        <v>325043</v>
      </c>
      <c r="C24" s="6">
        <v>325043</v>
      </c>
    </row>
    <row r="25" spans="1:12" x14ac:dyDescent="0.3">
      <c r="A25" s="21" t="s">
        <v>15</v>
      </c>
      <c r="B25" s="6">
        <v>1798048</v>
      </c>
      <c r="C25" s="12">
        <v>1797615</v>
      </c>
      <c r="E25" s="3"/>
    </row>
    <row r="26" spans="1:12" x14ac:dyDescent="0.3">
      <c r="A26" s="9" t="s">
        <v>7</v>
      </c>
      <c r="B26" s="10">
        <f>SUM(B23:B25)</f>
        <v>2173916</v>
      </c>
      <c r="C26" s="10">
        <f>SUM(C23:C25)</f>
        <v>2173483</v>
      </c>
    </row>
    <row r="27" spans="1:12" x14ac:dyDescent="0.3">
      <c r="B27" s="3"/>
      <c r="C27" s="3"/>
    </row>
  </sheetData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2217-1C81-4563-8BA5-131F18E43EB4}">
  <dimension ref="A1:B71"/>
  <sheetViews>
    <sheetView topLeftCell="A55" workbookViewId="0">
      <selection activeCell="B69" sqref="B69"/>
    </sheetView>
  </sheetViews>
  <sheetFormatPr defaultRowHeight="14.4" x14ac:dyDescent="0.3"/>
  <cols>
    <col min="1" max="1" width="32.109375" style="13" bestFit="1" customWidth="1"/>
    <col min="2" max="2" width="16.88671875" style="13" customWidth="1"/>
  </cols>
  <sheetData>
    <row r="1" spans="1:2" ht="43.2" x14ac:dyDescent="0.3">
      <c r="A1" s="14"/>
      <c r="B1" s="15" t="s">
        <v>95</v>
      </c>
    </row>
    <row r="3" spans="1:2" x14ac:dyDescent="0.3">
      <c r="A3" s="16" t="s">
        <v>28</v>
      </c>
    </row>
    <row r="4" spans="1:2" x14ac:dyDescent="0.3">
      <c r="A4" s="16" t="s">
        <v>29</v>
      </c>
    </row>
    <row r="5" spans="1:2" x14ac:dyDescent="0.3">
      <c r="A5" s="13" t="s">
        <v>30</v>
      </c>
    </row>
    <row r="6" spans="1:2" x14ac:dyDescent="0.3">
      <c r="A6" s="13" t="s">
        <v>31</v>
      </c>
      <c r="B6" s="13">
        <v>436.25</v>
      </c>
    </row>
    <row r="7" spans="1:2" x14ac:dyDescent="0.3">
      <c r="A7" s="13" t="s">
        <v>32</v>
      </c>
      <c r="B7" s="13">
        <v>0</v>
      </c>
    </row>
    <row r="8" spans="1:2" x14ac:dyDescent="0.3">
      <c r="A8" s="13" t="s">
        <v>33</v>
      </c>
      <c r="B8" s="13">
        <v>44</v>
      </c>
    </row>
    <row r="9" spans="1:2" x14ac:dyDescent="0.3">
      <c r="A9" s="13" t="s">
        <v>34</v>
      </c>
    </row>
    <row r="10" spans="1:2" x14ac:dyDescent="0.3">
      <c r="A10" s="13" t="s">
        <v>35</v>
      </c>
      <c r="B10" s="13">
        <v>300</v>
      </c>
    </row>
    <row r="11" spans="1:2" x14ac:dyDescent="0.3">
      <c r="A11" s="13" t="s">
        <v>36</v>
      </c>
      <c r="B11" s="13">
        <v>407</v>
      </c>
    </row>
    <row r="12" spans="1:2" x14ac:dyDescent="0.3">
      <c r="A12" s="13" t="s">
        <v>37</v>
      </c>
    </row>
    <row r="13" spans="1:2" x14ac:dyDescent="0.3">
      <c r="A13" s="13" t="s">
        <v>38</v>
      </c>
    </row>
    <row r="14" spans="1:2" x14ac:dyDescent="0.3">
      <c r="A14" s="13" t="s">
        <v>39</v>
      </c>
      <c r="B14" s="13">
        <v>3107</v>
      </c>
    </row>
    <row r="15" spans="1:2" x14ac:dyDescent="0.3">
      <c r="A15" s="13" t="s">
        <v>40</v>
      </c>
    </row>
    <row r="16" spans="1:2" x14ac:dyDescent="0.3">
      <c r="A16" s="13" t="s">
        <v>41</v>
      </c>
    </row>
    <row r="17" spans="1:2" x14ac:dyDescent="0.3">
      <c r="A17" s="13" t="s">
        <v>42</v>
      </c>
    </row>
    <row r="18" spans="1:2" x14ac:dyDescent="0.3">
      <c r="A18" s="16" t="s">
        <v>43</v>
      </c>
      <c r="B18" s="16">
        <f>SUM(B5:B17)</f>
        <v>4294.25</v>
      </c>
    </row>
    <row r="20" spans="1:2" x14ac:dyDescent="0.3">
      <c r="A20" s="16" t="s">
        <v>44</v>
      </c>
    </row>
    <row r="21" spans="1:2" x14ac:dyDescent="0.3">
      <c r="A21" s="13" t="s">
        <v>45</v>
      </c>
    </row>
    <row r="22" spans="1:2" x14ac:dyDescent="0.3">
      <c r="A22" s="13" t="s">
        <v>46</v>
      </c>
    </row>
    <row r="23" spans="1:2" x14ac:dyDescent="0.3">
      <c r="A23" s="13" t="s">
        <v>47</v>
      </c>
      <c r="B23" s="13">
        <v>5667.42</v>
      </c>
    </row>
    <row r="24" spans="1:2" x14ac:dyDescent="0.3">
      <c r="A24" s="16" t="s">
        <v>48</v>
      </c>
      <c r="B24" s="16">
        <v>5667</v>
      </c>
    </row>
    <row r="25" spans="1:2" x14ac:dyDescent="0.3">
      <c r="A25" s="13" t="s">
        <v>49</v>
      </c>
    </row>
    <row r="26" spans="1:2" x14ac:dyDescent="0.3">
      <c r="A26" s="13" t="s">
        <v>50</v>
      </c>
    </row>
    <row r="27" spans="1:2" x14ac:dyDescent="0.3">
      <c r="A27" s="13" t="s">
        <v>51</v>
      </c>
      <c r="B27" s="13">
        <v>115</v>
      </c>
    </row>
    <row r="28" spans="1:2" x14ac:dyDescent="0.3">
      <c r="A28" s="16" t="s">
        <v>52</v>
      </c>
      <c r="B28" s="16">
        <v>115</v>
      </c>
    </row>
    <row r="29" spans="1:2" x14ac:dyDescent="0.3">
      <c r="A29" s="13" t="s">
        <v>53</v>
      </c>
    </row>
    <row r="30" spans="1:2" x14ac:dyDescent="0.3">
      <c r="A30" s="13" t="s">
        <v>54</v>
      </c>
      <c r="B30" s="13">
        <v>23</v>
      </c>
    </row>
    <row r="31" spans="1:2" x14ac:dyDescent="0.3">
      <c r="A31" s="13" t="s">
        <v>55</v>
      </c>
    </row>
    <row r="32" spans="1:2" x14ac:dyDescent="0.3">
      <c r="A32" s="13" t="s">
        <v>56</v>
      </c>
    </row>
    <row r="33" spans="1:2" x14ac:dyDescent="0.3">
      <c r="A33" s="13" t="s">
        <v>57</v>
      </c>
      <c r="B33" s="13">
        <v>782</v>
      </c>
    </row>
    <row r="34" spans="1:2" x14ac:dyDescent="0.3">
      <c r="A34" s="16" t="s">
        <v>58</v>
      </c>
      <c r="B34" s="16">
        <f>SUM(B33)</f>
        <v>782</v>
      </c>
    </row>
    <row r="35" spans="1:2" x14ac:dyDescent="0.3">
      <c r="A35" s="13" t="s">
        <v>59</v>
      </c>
      <c r="B35" s="13">
        <v>500</v>
      </c>
    </row>
    <row r="36" spans="1:2" x14ac:dyDescent="0.3">
      <c r="A36" s="13" t="s">
        <v>60</v>
      </c>
      <c r="B36" s="13">
        <v>260</v>
      </c>
    </row>
    <row r="37" spans="1:2" x14ac:dyDescent="0.3">
      <c r="A37" s="13" t="s">
        <v>61</v>
      </c>
    </row>
    <row r="38" spans="1:2" x14ac:dyDescent="0.3">
      <c r="A38" s="13" t="s">
        <v>62</v>
      </c>
      <c r="B38" s="13">
        <v>43</v>
      </c>
    </row>
    <row r="39" spans="1:2" x14ac:dyDescent="0.3">
      <c r="A39" s="13" t="s">
        <v>63</v>
      </c>
      <c r="B39" s="13">
        <v>20</v>
      </c>
    </row>
    <row r="40" spans="1:2" x14ac:dyDescent="0.3">
      <c r="A40" s="13" t="s">
        <v>64</v>
      </c>
      <c r="B40" s="13">
        <v>198</v>
      </c>
    </row>
    <row r="41" spans="1:2" x14ac:dyDescent="0.3">
      <c r="A41" s="13" t="s">
        <v>65</v>
      </c>
    </row>
    <row r="42" spans="1:2" x14ac:dyDescent="0.3">
      <c r="A42" s="16" t="s">
        <v>66</v>
      </c>
      <c r="B42" s="16">
        <f>SUM(B38:B41)</f>
        <v>261</v>
      </c>
    </row>
    <row r="43" spans="1:2" x14ac:dyDescent="0.3">
      <c r="A43" s="13" t="s">
        <v>67</v>
      </c>
    </row>
    <row r="44" spans="1:2" x14ac:dyDescent="0.3">
      <c r="A44" s="13" t="s">
        <v>68</v>
      </c>
      <c r="B44" s="13">
        <v>2970</v>
      </c>
    </row>
    <row r="45" spans="1:2" x14ac:dyDescent="0.3">
      <c r="A45" s="13" t="s">
        <v>69</v>
      </c>
      <c r="B45" s="13">
        <v>1582</v>
      </c>
    </row>
    <row r="46" spans="1:2" x14ac:dyDescent="0.3">
      <c r="A46" s="13" t="s">
        <v>70</v>
      </c>
    </row>
    <row r="47" spans="1:2" x14ac:dyDescent="0.3">
      <c r="A47" s="13" t="s">
        <v>71</v>
      </c>
      <c r="B47" s="13">
        <v>1089</v>
      </c>
    </row>
    <row r="48" spans="1:2" x14ac:dyDescent="0.3">
      <c r="A48" s="13" t="s">
        <v>72</v>
      </c>
    </row>
    <row r="49" spans="1:2" x14ac:dyDescent="0.3">
      <c r="A49" s="13" t="s">
        <v>73</v>
      </c>
      <c r="B49" s="13">
        <v>137</v>
      </c>
    </row>
    <row r="50" spans="1:2" x14ac:dyDescent="0.3">
      <c r="A50" s="13" t="s">
        <v>74</v>
      </c>
    </row>
    <row r="51" spans="1:2" x14ac:dyDescent="0.3">
      <c r="A51" s="13" t="s">
        <v>75</v>
      </c>
    </row>
    <row r="52" spans="1:2" x14ac:dyDescent="0.3">
      <c r="A52" s="13" t="s">
        <v>76</v>
      </c>
      <c r="B52" s="13">
        <v>105</v>
      </c>
    </row>
    <row r="53" spans="1:2" x14ac:dyDescent="0.3">
      <c r="A53" s="13" t="s">
        <v>77</v>
      </c>
    </row>
    <row r="54" spans="1:2" x14ac:dyDescent="0.3">
      <c r="A54" s="13" t="s">
        <v>78</v>
      </c>
    </row>
    <row r="55" spans="1:2" x14ac:dyDescent="0.3">
      <c r="A55" s="13" t="s">
        <v>79</v>
      </c>
      <c r="B55" s="13">
        <v>275</v>
      </c>
    </row>
    <row r="56" spans="1:2" x14ac:dyDescent="0.3">
      <c r="A56" s="13" t="s">
        <v>80</v>
      </c>
      <c r="B56" s="13">
        <v>92</v>
      </c>
    </row>
    <row r="57" spans="1:2" x14ac:dyDescent="0.3">
      <c r="A57" s="13" t="s">
        <v>81</v>
      </c>
    </row>
    <row r="58" spans="1:2" x14ac:dyDescent="0.3">
      <c r="A58" s="13" t="s">
        <v>82</v>
      </c>
    </row>
    <row r="59" spans="1:2" x14ac:dyDescent="0.3">
      <c r="A59" s="13" t="s">
        <v>83</v>
      </c>
    </row>
    <row r="60" spans="1:2" x14ac:dyDescent="0.3">
      <c r="A60" s="13" t="s">
        <v>84</v>
      </c>
    </row>
    <row r="61" spans="1:2" x14ac:dyDescent="0.3">
      <c r="A61" s="13" t="s">
        <v>85</v>
      </c>
    </row>
    <row r="62" spans="1:2" x14ac:dyDescent="0.3">
      <c r="A62" s="13" t="s">
        <v>86</v>
      </c>
    </row>
    <row r="63" spans="1:2" x14ac:dyDescent="0.3">
      <c r="A63" s="13" t="s">
        <v>87</v>
      </c>
    </row>
    <row r="64" spans="1:2" x14ac:dyDescent="0.3">
      <c r="A64" s="13" t="s">
        <v>88</v>
      </c>
      <c r="B64" s="13">
        <v>1798</v>
      </c>
    </row>
    <row r="65" spans="1:2" x14ac:dyDescent="0.3">
      <c r="A65" s="13" t="s">
        <v>89</v>
      </c>
      <c r="B65" s="13">
        <v>11900</v>
      </c>
    </row>
    <row r="66" spans="1:2" x14ac:dyDescent="0.3">
      <c r="A66" s="13" t="s">
        <v>90</v>
      </c>
    </row>
    <row r="67" spans="1:2" x14ac:dyDescent="0.3">
      <c r="A67" s="13" t="s">
        <v>91</v>
      </c>
    </row>
    <row r="68" spans="1:2" x14ac:dyDescent="0.3">
      <c r="A68" s="13" t="s">
        <v>92</v>
      </c>
    </row>
    <row r="69" spans="1:2" x14ac:dyDescent="0.3">
      <c r="A69" s="16" t="s">
        <v>93</v>
      </c>
      <c r="B69" s="16">
        <f>+B65+B64+B56+B55+B52+B49+B47+B45+B44+B42+B36+B35+B34+B30+B28+B24</f>
        <v>27556</v>
      </c>
    </row>
    <row r="71" spans="1:2" x14ac:dyDescent="0.3">
      <c r="A71" s="16" t="s">
        <v>94</v>
      </c>
      <c r="B71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2F71-E8A8-40E5-AB5F-53CD6E03FC8C}">
  <dimension ref="A1:F14"/>
  <sheetViews>
    <sheetView workbookViewId="0">
      <selection activeCell="H17" sqref="H17"/>
    </sheetView>
  </sheetViews>
  <sheetFormatPr defaultRowHeight="14.4" x14ac:dyDescent="0.3"/>
  <cols>
    <col min="1" max="1" width="25.44140625" bestFit="1" customWidth="1"/>
    <col min="3" max="3" width="12.5546875" bestFit="1" customWidth="1"/>
  </cols>
  <sheetData>
    <row r="1" spans="1:6" x14ac:dyDescent="0.3">
      <c r="A1" s="1" t="s">
        <v>26</v>
      </c>
    </row>
    <row r="2" spans="1:6" x14ac:dyDescent="0.3">
      <c r="A2" s="5" t="s">
        <v>18</v>
      </c>
      <c r="B2" s="5"/>
      <c r="C2" s="6">
        <v>1744578</v>
      </c>
      <c r="D2" s="5"/>
      <c r="E2" s="5"/>
    </row>
    <row r="3" spans="1:6" x14ac:dyDescent="0.3">
      <c r="A3" s="5" t="s">
        <v>19</v>
      </c>
      <c r="B3" s="5"/>
      <c r="C3" s="5">
        <v>108582</v>
      </c>
      <c r="D3" s="5"/>
      <c r="E3" s="5"/>
    </row>
    <row r="4" spans="1:6" x14ac:dyDescent="0.3">
      <c r="A4" s="5" t="s">
        <v>20</v>
      </c>
      <c r="B4" s="5"/>
      <c r="C4" s="5">
        <v>289153</v>
      </c>
      <c r="D4" s="5"/>
      <c r="E4" s="5"/>
    </row>
    <row r="5" spans="1:6" x14ac:dyDescent="0.3">
      <c r="A5" s="5" t="s">
        <v>21</v>
      </c>
      <c r="B5" s="5"/>
      <c r="C5" s="8">
        <f>+C2+C3-C4</f>
        <v>1564007</v>
      </c>
      <c r="D5" s="5"/>
      <c r="E5" s="5"/>
    </row>
    <row r="6" spans="1:6" x14ac:dyDescent="0.3">
      <c r="A6" s="5"/>
      <c r="B6" s="5"/>
      <c r="C6" s="5"/>
      <c r="D6" s="5"/>
      <c r="E6" s="5"/>
    </row>
    <row r="7" spans="1:6" x14ac:dyDescent="0.3">
      <c r="A7" s="5" t="s">
        <v>22</v>
      </c>
      <c r="B7" s="5"/>
      <c r="C7" s="6">
        <v>1477807</v>
      </c>
      <c r="D7" s="5" t="s">
        <v>15</v>
      </c>
      <c r="E7" s="5"/>
    </row>
    <row r="8" spans="1:6" x14ac:dyDescent="0.3">
      <c r="A8" s="5"/>
      <c r="B8" s="5"/>
      <c r="C8" s="6">
        <v>69143</v>
      </c>
      <c r="D8" s="5" t="s">
        <v>23</v>
      </c>
      <c r="E8" s="5"/>
    </row>
    <row r="9" spans="1:6" x14ac:dyDescent="0.3">
      <c r="A9" s="5"/>
      <c r="B9" s="5"/>
      <c r="C9" s="6">
        <v>164526</v>
      </c>
      <c r="D9" s="5" t="s">
        <v>14</v>
      </c>
      <c r="E9" s="5"/>
    </row>
    <row r="10" spans="1:6" x14ac:dyDescent="0.3">
      <c r="A10" s="5" t="s">
        <v>25</v>
      </c>
      <c r="B10" s="5"/>
      <c r="C10" s="6">
        <f>SUM(C7:C9)</f>
        <v>1711476</v>
      </c>
      <c r="D10" s="5"/>
      <c r="E10" s="5"/>
    </row>
    <row r="11" spans="1:6" x14ac:dyDescent="0.3">
      <c r="A11" s="5"/>
      <c r="B11" s="5"/>
      <c r="C11" s="5"/>
      <c r="D11" s="5"/>
      <c r="E11" s="5"/>
    </row>
    <row r="12" spans="1:6" x14ac:dyDescent="0.3">
      <c r="A12" s="5" t="s">
        <v>24</v>
      </c>
      <c r="B12" s="5"/>
      <c r="C12" s="8">
        <f>+C10-C5</f>
        <v>147469</v>
      </c>
      <c r="D12" s="5"/>
      <c r="E12" s="5"/>
    </row>
    <row r="14" spans="1:6" x14ac:dyDescent="0.3">
      <c r="C14" s="13">
        <v>141905</v>
      </c>
      <c r="D14" t="s">
        <v>27</v>
      </c>
      <c r="F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Ellen Hauptman</cp:lastModifiedBy>
  <cp:lastPrinted>2024-05-05T17:16:59Z</cp:lastPrinted>
  <dcterms:created xsi:type="dcterms:W3CDTF">2023-04-25T19:57:31Z</dcterms:created>
  <dcterms:modified xsi:type="dcterms:W3CDTF">2024-06-08T21:21:18Z</dcterms:modified>
</cp:coreProperties>
</file>